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240" windowHeight="7740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'גיליון1'!$A$2:$F$70</definedName>
    <definedName name="_xlnm.Print_Titles" localSheetId="0">'גיליון1'!$2:$2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4" authorId="0">
      <text>
        <r>
          <rPr>
            <b/>
            <sz val="9"/>
            <rFont val="Tahoma"/>
            <family val="2"/>
          </rPr>
          <t>תלוי בהיקף הפרויקט</t>
        </r>
      </text>
    </comment>
  </commentList>
</comments>
</file>

<file path=xl/sharedStrings.xml><?xml version="1.0" encoding="utf-8"?>
<sst xmlns="http://schemas.openxmlformats.org/spreadsheetml/2006/main" count="145" uniqueCount="108">
  <si>
    <t>אגרות</t>
  </si>
  <si>
    <t>מיסוי</t>
  </si>
  <si>
    <t>אדריכל</t>
  </si>
  <si>
    <t>מודד</t>
  </si>
  <si>
    <t>יועץ קרקע</t>
  </si>
  <si>
    <t>מכוני בדיקה</t>
  </si>
  <si>
    <t>מכוני העתקות</t>
  </si>
  <si>
    <t>אינסטלציה</t>
  </si>
  <si>
    <t>חשמל</t>
  </si>
  <si>
    <t>צבע</t>
  </si>
  <si>
    <t>סניטציה</t>
  </si>
  <si>
    <t>גופי תאורה</t>
  </si>
  <si>
    <t>מטבח</t>
  </si>
  <si>
    <t>מעקות</t>
  </si>
  <si>
    <t>דלתות פנים</t>
  </si>
  <si>
    <t>שערים</t>
  </si>
  <si>
    <t>פרגולות</t>
  </si>
  <si>
    <t>שואב אבק מרכזי</t>
  </si>
  <si>
    <t>חימום תת רצפתי</t>
  </si>
  <si>
    <t>מיזוג</t>
  </si>
  <si>
    <t>בית חכם</t>
  </si>
  <si>
    <t>אזעקה</t>
  </si>
  <si>
    <t>קמין</t>
  </si>
  <si>
    <t>הנהלה וכלליות</t>
  </si>
  <si>
    <t>מהנדס (קונסטרוקטור)</t>
  </si>
  <si>
    <t>חיבור חשמל  (3*25)</t>
  </si>
  <si>
    <t>הטמנת פסולת</t>
  </si>
  <si>
    <t>הערות</t>
  </si>
  <si>
    <t>כמות</t>
  </si>
  <si>
    <t>סה"כ</t>
  </si>
  <si>
    <t>ביטוח (שנה)</t>
  </si>
  <si>
    <t>חומות (מטר רץ)</t>
  </si>
  <si>
    <t>טיח חוץ ופנים</t>
  </si>
  <si>
    <t>קרמיקה</t>
  </si>
  <si>
    <t>מחיר ₪</t>
  </si>
  <si>
    <t>פריט</t>
  </si>
  <si>
    <t>עו"ד</t>
  </si>
  <si>
    <t>אלומניום</t>
  </si>
  <si>
    <t>קליל</t>
  </si>
  <si>
    <t>שבילים (מטר רץ)</t>
  </si>
  <si>
    <t>מרתף מ"ר</t>
  </si>
  <si>
    <t>גג רעפים (כן/לא)</t>
  </si>
  <si>
    <t>הריסת מבנה ישן (כן/לא)</t>
  </si>
  <si>
    <t>כן</t>
  </si>
  <si>
    <t>לא</t>
  </si>
  <si>
    <t>חפירת מרתף</t>
  </si>
  <si>
    <t>ניהול פיקוח (לכל הפרויקט)</t>
  </si>
  <si>
    <t>סופרקריל</t>
  </si>
  <si>
    <t>מדרגות יצוקות</t>
  </si>
  <si>
    <t>דלת חוץ</t>
  </si>
  <si>
    <t>איטום מרתף (מ"ר)</t>
  </si>
  <si>
    <t>ספים (חלונות)</t>
  </si>
  <si>
    <t>שיש</t>
  </si>
  <si>
    <t>סט ממ"ד</t>
  </si>
  <si>
    <t>פלדלת</t>
  </si>
  <si>
    <t>מסגרות</t>
  </si>
  <si>
    <t>קיר דיפון בין המגרשים (כן/לא)</t>
  </si>
  <si>
    <t>קומה א' מ"ר</t>
  </si>
  <si>
    <t>קומה ב' מ"ר</t>
  </si>
  <si>
    <t>קומה ג' מ"ר</t>
  </si>
  <si>
    <t>חדרי שרותים (מס')</t>
  </si>
  <si>
    <t>חדרי מגורים (מס')</t>
  </si>
  <si>
    <t>חדרי אמבטיה (מס')</t>
  </si>
  <si>
    <t>חלונות (מס')</t>
  </si>
  <si>
    <t>טיח צבעוני</t>
  </si>
  <si>
    <t>מרפסות מ"ר</t>
  </si>
  <si>
    <t>איטום מרפסות</t>
  </si>
  <si>
    <t>איטום גג שטוח</t>
  </si>
  <si>
    <t>דוד שמש</t>
  </si>
  <si>
    <t>יועץ אינסטלציה</t>
  </si>
  <si>
    <t>תוספות</t>
  </si>
  <si>
    <t>סה"כ כולל תוספות</t>
  </si>
  <si>
    <t>דקים (מ"ר)</t>
  </si>
  <si>
    <t>היתר (מ"ר)</t>
  </si>
  <si>
    <t>מסים</t>
  </si>
  <si>
    <t>עריה</t>
  </si>
  <si>
    <t>חובה</t>
  </si>
  <si>
    <t>רשות</t>
  </si>
  <si>
    <t>סה"כ גג שטוח (ללא רעפים)</t>
  </si>
  <si>
    <t>לחישב איטום</t>
  </si>
  <si>
    <t>ריצוף (מ"ר)</t>
  </si>
  <si>
    <t>חיפוי אמבטיות (מ"ר)</t>
  </si>
  <si>
    <t>שלד (מ"ר)</t>
  </si>
  <si>
    <t>כולל חומר</t>
  </si>
  <si>
    <t>גדרות</t>
  </si>
  <si>
    <t>הערכה</t>
  </si>
  <si>
    <t>פנדור</t>
  </si>
  <si>
    <t>משולב</t>
  </si>
  <si>
    <t>אסלות,ברזים</t>
  </si>
  <si>
    <t>אהילים</t>
  </si>
  <si>
    <t>חיפוי עץ חוץ</t>
  </si>
  <si>
    <t>נפט/גז</t>
  </si>
  <si>
    <t>שלד</t>
  </si>
  <si>
    <t>גמר</t>
  </si>
  <si>
    <t>ד'שדשדשS</t>
  </si>
  <si>
    <t>סה"כ כולל בצ"מ</t>
  </si>
  <si>
    <t>שם הפרוקט:</t>
  </si>
  <si>
    <t>בלתי צפוי מראש</t>
  </si>
  <si>
    <t>נגרות</t>
  </si>
  <si>
    <t>גינון ופיתוח</t>
  </si>
  <si>
    <t>חשמלי</t>
  </si>
  <si>
    <t>הכנה</t>
  </si>
  <si>
    <t>mynewhouse@bezeqint.net</t>
  </si>
  <si>
    <t>שלום רב.</t>
  </si>
  <si>
    <t>מילוי הטבלאה מספק אומדן ראשוני לחישוב עלויות הבנייה</t>
  </si>
  <si>
    <t>לשאלות ותקצוב מדוייק יותר ניתן לפנות אלי בדוא"ל.</t>
  </si>
  <si>
    <t>לפרויקט, ומלמד כיצד ניתן לבנות תקציב.</t>
  </si>
  <si>
    <t>ניתן למלא את התאים הצבעוניים בלבד, מעבר ע"י מקש TAB או החצים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</si>
</sst>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[$₪-40D]\ * #,##0.00_ ;_ [$₪-40D]\ * \-#,##0.00_ ;_ [$₪-40D]\ * &quot;-&quot;??_ ;_ @_ "/>
    <numFmt numFmtId="165" formatCode="_ [$₪-40D]\ * #,##0.000_ ;_ [$₪-40D]\ * \-#,##0.000_ ;_ [$₪-40D]\ * &quot;-&quot;??_ ;_ @_ "/>
    <numFmt numFmtId="166" formatCode="_ [$₪-40D]\ * #,##0.0_ ;_ [$₪-40D]\ * \-#,##0.0_ ;_ [$₪-40D]\ * &quot;-&quot;??_ ;_ @_ "/>
    <numFmt numFmtId="167" formatCode="_ [$₪-40D]\ * #,##0_ ;_ [$₪-40D]\ * \-#,##0_ ;_ [$₪-40D]\ * &quot;-&quot;??_ ;_ @_ "/>
    <numFmt numFmtId="168" formatCode="_ &quot;₪&quot;\ * #,##0_ ;_ &quot;₪&quot;\ * \-#,##0_ ;_ &quot;₪&quot;\ * &quot;-&quot;??_ ;_ @_ "/>
    <numFmt numFmtId="169" formatCode="_ [$₪-40D]\ * #,##0.0_ ;_ [$₪-40D]\ * \-#,##0.0_ ;_ [$₪-40D]\ * &quot;-&quot;?_ ;_ @_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9"/>
      <name val="Tahoma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8.7"/>
      <color indexed="63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b/>
      <u val="single"/>
      <sz val="11"/>
      <color indexed="12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Arial"/>
      <family val="2"/>
    </font>
    <font>
      <u val="single"/>
      <sz val="11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8.7"/>
      <color rgb="FF494949"/>
      <name val="Arial"/>
      <family val="2"/>
    </font>
    <font>
      <b/>
      <u val="single"/>
      <sz val="11"/>
      <color theme="10"/>
      <name val="Arial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readingOrder="2"/>
    </xf>
    <xf numFmtId="0" fontId="0" fillId="0" borderId="0" xfId="0" applyFill="1" applyBorder="1" applyAlignment="1">
      <alignment/>
    </xf>
    <xf numFmtId="167" fontId="0" fillId="0" borderId="0" xfId="0" applyNumberFormat="1" applyBorder="1" applyAlignment="1">
      <alignment/>
    </xf>
    <xf numFmtId="0" fontId="50" fillId="0" borderId="10" xfId="0" applyFont="1" applyFill="1" applyBorder="1" applyAlignment="1">
      <alignment readingOrder="2"/>
    </xf>
    <xf numFmtId="167" fontId="0" fillId="0" borderId="10" xfId="0" applyNumberFormat="1" applyBorder="1" applyAlignment="1">
      <alignment/>
    </xf>
    <xf numFmtId="0" fontId="44" fillId="0" borderId="0" xfId="0" applyFont="1" applyBorder="1" applyAlignment="1">
      <alignment/>
    </xf>
    <xf numFmtId="0" fontId="50" fillId="33" borderId="0" xfId="0" applyFont="1" applyFill="1" applyBorder="1" applyAlignment="1">
      <alignment readingOrder="2"/>
    </xf>
    <xf numFmtId="0" fontId="0" fillId="0" borderId="10" xfId="0" applyBorder="1" applyAlignment="1">
      <alignment/>
    </xf>
    <xf numFmtId="167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horizontal="right" readingOrder="2"/>
    </xf>
    <xf numFmtId="0" fontId="51" fillId="0" borderId="11" xfId="0" applyFont="1" applyFill="1" applyBorder="1" applyAlignment="1">
      <alignment readingOrder="2"/>
    </xf>
    <xf numFmtId="0" fontId="44" fillId="0" borderId="11" xfId="0" applyFont="1" applyBorder="1" applyAlignment="1">
      <alignment/>
    </xf>
    <xf numFmtId="167" fontId="44" fillId="0" borderId="11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2" xfId="0" applyFont="1" applyFill="1" applyBorder="1" applyAlignment="1">
      <alignment/>
    </xf>
    <xf numFmtId="0" fontId="52" fillId="0" borderId="13" xfId="0" applyFont="1" applyBorder="1" applyAlignment="1">
      <alignment/>
    </xf>
    <xf numFmtId="167" fontId="0" fillId="33" borderId="14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52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textRotation="90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50" fillId="34" borderId="14" xfId="0" applyFont="1" applyFill="1" applyBorder="1" applyAlignment="1" applyProtection="1">
      <alignment readingOrder="2"/>
      <protection locked="0"/>
    </xf>
    <xf numFmtId="0" fontId="0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0" xfId="0" applyFont="1" applyFill="1" applyBorder="1" applyAlignment="1">
      <alignment/>
    </xf>
    <xf numFmtId="0" fontId="53" fillId="0" borderId="21" xfId="0" applyFont="1" applyFill="1" applyBorder="1" applyAlignment="1">
      <alignment/>
    </xf>
    <xf numFmtId="0" fontId="0" fillId="0" borderId="18" xfId="0" applyFont="1" applyBorder="1" applyAlignment="1">
      <alignment horizontal="center" vertical="center" textRotation="90"/>
    </xf>
    <xf numFmtId="9" fontId="52" fillId="0" borderId="12" xfId="0" applyNumberFormat="1" applyFont="1" applyBorder="1" applyAlignment="1">
      <alignment/>
    </xf>
    <xf numFmtId="0" fontId="0" fillId="34" borderId="22" xfId="0" applyFill="1" applyBorder="1" applyAlignment="1" applyProtection="1">
      <alignment/>
      <protection locked="0"/>
    </xf>
    <xf numFmtId="167" fontId="0" fillId="34" borderId="22" xfId="0" applyNumberFormat="1" applyFill="1" applyBorder="1" applyAlignment="1" applyProtection="1">
      <alignment/>
      <protection locked="0"/>
    </xf>
    <xf numFmtId="0" fontId="50" fillId="34" borderId="22" xfId="0" applyFont="1" applyFill="1" applyBorder="1" applyAlignment="1" applyProtection="1">
      <alignment readingOrder="2"/>
      <protection locked="0"/>
    </xf>
    <xf numFmtId="0" fontId="44" fillId="0" borderId="22" xfId="0" applyFont="1" applyBorder="1" applyAlignment="1">
      <alignment/>
    </xf>
    <xf numFmtId="0" fontId="50" fillId="0" borderId="0" xfId="0" applyFont="1" applyFill="1" applyBorder="1" applyAlignment="1">
      <alignment readingOrder="2"/>
    </xf>
    <xf numFmtId="0" fontId="54" fillId="0" borderId="23" xfId="0" applyFont="1" applyBorder="1" applyAlignment="1">
      <alignment horizontal="center" vertical="center" textRotation="90"/>
    </xf>
    <xf numFmtId="0" fontId="54" fillId="0" borderId="16" xfId="0" applyFont="1" applyBorder="1" applyAlignment="1">
      <alignment horizontal="center" vertical="center" textRotation="90"/>
    </xf>
    <xf numFmtId="0" fontId="54" fillId="0" borderId="24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textRotation="90"/>
    </xf>
    <xf numFmtId="0" fontId="50" fillId="0" borderId="0" xfId="0" applyFont="1" applyFill="1" applyBorder="1" applyAlignment="1">
      <alignment horizontal="center" vertical="center" textRotation="90" readingOrder="2"/>
    </xf>
    <xf numFmtId="0" fontId="44" fillId="35" borderId="10" xfId="0" applyFont="1" applyFill="1" applyBorder="1" applyAlignment="1" applyProtection="1">
      <alignment horizontal="center"/>
      <protection locked="0"/>
    </xf>
    <xf numFmtId="0" fontId="55" fillId="0" borderId="0" xfId="0" applyFont="1" applyAlignment="1">
      <alignment/>
    </xf>
    <xf numFmtId="0" fontId="44" fillId="36" borderId="23" xfId="0" applyFont="1" applyFill="1" applyBorder="1" applyAlignment="1">
      <alignment/>
    </xf>
    <xf numFmtId="0" fontId="0" fillId="36" borderId="25" xfId="0" applyFill="1" applyBorder="1" applyAlignment="1">
      <alignment/>
    </xf>
    <xf numFmtId="0" fontId="50" fillId="36" borderId="26" xfId="0" applyFont="1" applyFill="1" applyBorder="1" applyAlignment="1">
      <alignment readingOrder="2"/>
    </xf>
    <xf numFmtId="0" fontId="44" fillId="36" borderId="16" xfId="0" applyFont="1" applyFill="1" applyBorder="1" applyAlignment="1">
      <alignment/>
    </xf>
    <xf numFmtId="0" fontId="44" fillId="36" borderId="0" xfId="0" applyFont="1" applyFill="1" applyBorder="1" applyAlignment="1">
      <alignment/>
    </xf>
    <xf numFmtId="0" fontId="51" fillId="36" borderId="12" xfId="0" applyFont="1" applyFill="1" applyBorder="1" applyAlignment="1">
      <alignment readingOrder="2"/>
    </xf>
    <xf numFmtId="0" fontId="52" fillId="36" borderId="16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2" xfId="0" applyFill="1" applyBorder="1" applyAlignment="1">
      <alignment/>
    </xf>
    <xf numFmtId="0" fontId="56" fillId="36" borderId="16" xfId="38" applyFont="1" applyFill="1" applyBorder="1" applyAlignment="1" applyProtection="1">
      <alignment horizontal="right"/>
      <protection/>
    </xf>
    <xf numFmtId="0" fontId="56" fillId="36" borderId="0" xfId="38" applyFont="1" applyFill="1" applyBorder="1" applyAlignment="1" applyProtection="1">
      <alignment horizontal="right"/>
      <protection/>
    </xf>
    <xf numFmtId="0" fontId="56" fillId="36" borderId="12" xfId="38" applyFont="1" applyFill="1" applyBorder="1" applyAlignment="1" applyProtection="1">
      <alignment horizontal="right"/>
      <protection/>
    </xf>
    <xf numFmtId="167" fontId="44" fillId="36" borderId="0" xfId="0" applyNumberFormat="1" applyFont="1" applyFill="1" applyBorder="1" applyAlignment="1">
      <alignment/>
    </xf>
    <xf numFmtId="0" fontId="50" fillId="36" borderId="12" xfId="0" applyFont="1" applyFill="1" applyBorder="1" applyAlignment="1">
      <alignment readingOrder="2"/>
    </xf>
    <xf numFmtId="0" fontId="0" fillId="36" borderId="24" xfId="0" applyFill="1" applyBorder="1" applyAlignment="1">
      <alignment/>
    </xf>
    <xf numFmtId="0" fontId="0" fillId="36" borderId="10" xfId="0" applyFill="1" applyBorder="1" applyAlignment="1">
      <alignment/>
    </xf>
    <xf numFmtId="0" fontId="50" fillId="36" borderId="13" xfId="0" applyFont="1" applyFill="1" applyBorder="1" applyAlignment="1">
      <alignment readingOrder="2"/>
    </xf>
    <xf numFmtId="164" fontId="0" fillId="36" borderId="22" xfId="0" applyNumberFormat="1" applyFill="1" applyBorder="1" applyAlignment="1" applyProtection="1">
      <alignment/>
      <protection locked="0"/>
    </xf>
    <xf numFmtId="167" fontId="0" fillId="36" borderId="22" xfId="0" applyNumberFormat="1" applyFill="1" applyBorder="1" applyAlignment="1" applyProtection="1">
      <alignment/>
      <protection locked="0"/>
    </xf>
    <xf numFmtId="0" fontId="50" fillId="36" borderId="22" xfId="0" applyFont="1" applyFill="1" applyBorder="1" applyAlignment="1" applyProtection="1">
      <alignment readingOrder="2"/>
      <protection locked="0"/>
    </xf>
    <xf numFmtId="167" fontId="0" fillId="36" borderId="14" xfId="0" applyNumberFormat="1" applyFill="1" applyBorder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167" fontId="0" fillId="36" borderId="27" xfId="0" applyNumberFormat="1" applyFill="1" applyBorder="1" applyAlignment="1" applyProtection="1">
      <alignment/>
      <protection locked="0"/>
    </xf>
    <xf numFmtId="0" fontId="54" fillId="0" borderId="18" xfId="0" applyFont="1" applyBorder="1" applyAlignment="1">
      <alignment/>
    </xf>
    <xf numFmtId="0" fontId="29" fillId="0" borderId="11" xfId="0" applyFont="1" applyFill="1" applyBorder="1" applyAlignment="1">
      <alignment horizontal="right" readingOrder="2"/>
    </xf>
    <xf numFmtId="0" fontId="57" fillId="0" borderId="11" xfId="0" applyFont="1" applyFill="1" applyBorder="1" applyAlignment="1">
      <alignment/>
    </xf>
    <xf numFmtId="167" fontId="57" fillId="33" borderId="11" xfId="0" applyNumberFormat="1" applyFont="1" applyFill="1" applyBorder="1" applyAlignment="1">
      <alignment/>
    </xf>
    <xf numFmtId="167" fontId="57" fillId="37" borderId="11" xfId="0" applyNumberFormat="1" applyFont="1" applyFill="1" applyBorder="1" applyAlignment="1">
      <alignment/>
    </xf>
    <xf numFmtId="0" fontId="58" fillId="0" borderId="15" xfId="0" applyFont="1" applyBorder="1" applyAlignment="1">
      <alignment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ynewhouse@bezeqint.ne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rightToLeft="1" tabSelected="1" zoomScalePageLayoutView="0" workbookViewId="0" topLeftCell="A1">
      <pane ySplit="2" topLeftCell="A3" activePane="bottomLeft" state="frozen"/>
      <selection pane="topLeft" activeCell="A1" sqref="A1"/>
      <selection pane="bottomLeft" activeCell="D3" sqref="D3"/>
    </sheetView>
  </sheetViews>
  <sheetFormatPr defaultColWidth="9.140625" defaultRowHeight="15"/>
  <cols>
    <col min="1" max="1" width="3.421875" style="25" customWidth="1"/>
    <col min="2" max="2" width="22.140625" style="1" bestFit="1" customWidth="1"/>
    <col min="3" max="3" width="4.57421875" style="1" bestFit="1" customWidth="1"/>
    <col min="4" max="4" width="10.421875" style="1" bestFit="1" customWidth="1"/>
    <col min="5" max="5" width="13.28125" style="1" bestFit="1" customWidth="1"/>
    <col min="6" max="6" width="11.00390625" style="15" bestFit="1" customWidth="1"/>
    <col min="7" max="7" width="9.00390625" style="1" customWidth="1"/>
    <col min="8" max="8" width="26.421875" style="1" customWidth="1"/>
    <col min="9" max="9" width="15.140625" style="1" customWidth="1"/>
    <col min="10" max="10" width="10.28125" style="1" customWidth="1"/>
    <col min="11" max="16384" width="9.00390625" style="1" customWidth="1"/>
  </cols>
  <sheetData>
    <row r="1" spans="2:6" ht="15.75" thickBot="1">
      <c r="B1" s="7" t="s">
        <v>96</v>
      </c>
      <c r="C1" s="45"/>
      <c r="D1" s="45"/>
      <c r="E1" s="45"/>
      <c r="F1" s="45"/>
    </row>
    <row r="2" spans="1:6" ht="15.75" thickBot="1">
      <c r="A2" s="27"/>
      <c r="B2" s="28" t="s">
        <v>35</v>
      </c>
      <c r="C2" s="28" t="s">
        <v>28</v>
      </c>
      <c r="D2" s="36" t="s">
        <v>34</v>
      </c>
      <c r="E2" s="29" t="s">
        <v>29</v>
      </c>
      <c r="F2" s="30" t="s">
        <v>27</v>
      </c>
    </row>
    <row r="3" spans="1:12" ht="14.25" customHeight="1" thickBot="1">
      <c r="A3" s="41" t="s">
        <v>74</v>
      </c>
      <c r="B3" s="2" t="s">
        <v>36</v>
      </c>
      <c r="C3" s="2"/>
      <c r="D3" s="64"/>
      <c r="E3" s="4">
        <f>D3</f>
        <v>0</v>
      </c>
      <c r="F3" s="16"/>
      <c r="H3" s="47" t="s">
        <v>103</v>
      </c>
      <c r="I3" s="48"/>
      <c r="J3" s="49"/>
      <c r="L3" s="2"/>
    </row>
    <row r="4" spans="1:12" ht="15.75" thickBot="1">
      <c r="A4" s="41"/>
      <c r="B4" s="2" t="s">
        <v>0</v>
      </c>
      <c r="C4" s="2"/>
      <c r="D4" s="65"/>
      <c r="E4" s="4">
        <f>D4</f>
        <v>0</v>
      </c>
      <c r="F4" s="16" t="s">
        <v>75</v>
      </c>
      <c r="H4" s="50" t="s">
        <v>104</v>
      </c>
      <c r="I4" s="51"/>
      <c r="J4" s="52"/>
      <c r="L4" s="2"/>
    </row>
    <row r="5" spans="1:14" ht="15.75" thickBot="1">
      <c r="A5" s="41"/>
      <c r="B5" s="2" t="s">
        <v>1</v>
      </c>
      <c r="C5" s="2"/>
      <c r="D5" s="65"/>
      <c r="E5" s="4">
        <f>D5</f>
        <v>0</v>
      </c>
      <c r="F5" s="16" t="s">
        <v>75</v>
      </c>
      <c r="H5" s="50" t="s">
        <v>106</v>
      </c>
      <c r="I5" s="51"/>
      <c r="J5" s="52"/>
      <c r="N5" s="2"/>
    </row>
    <row r="6" spans="1:14" ht="15" thickBot="1">
      <c r="A6" s="42"/>
      <c r="B6" s="5" t="s">
        <v>73</v>
      </c>
      <c r="C6" s="5">
        <f>C39</f>
        <v>250</v>
      </c>
      <c r="D6" s="65"/>
      <c r="E6" s="6">
        <f>C6*D6</f>
        <v>0</v>
      </c>
      <c r="F6" s="18" t="s">
        <v>75</v>
      </c>
      <c r="H6" s="53" t="s">
        <v>107</v>
      </c>
      <c r="I6" s="54"/>
      <c r="J6" s="55"/>
      <c r="N6" s="2"/>
    </row>
    <row r="7" spans="1:10" ht="15.75" thickBot="1">
      <c r="A7" s="41" t="s">
        <v>23</v>
      </c>
      <c r="B7" s="2" t="s">
        <v>2</v>
      </c>
      <c r="C7" s="2"/>
      <c r="D7" s="34">
        <v>20000</v>
      </c>
      <c r="E7" s="4">
        <f aca="true" t="shared" si="0" ref="E7:E13">D7</f>
        <v>20000</v>
      </c>
      <c r="F7" s="16" t="s">
        <v>76</v>
      </c>
      <c r="H7" s="50" t="s">
        <v>105</v>
      </c>
      <c r="I7" s="51"/>
      <c r="J7" s="52"/>
    </row>
    <row r="8" spans="1:12" ht="15">
      <c r="A8" s="41"/>
      <c r="B8" s="2" t="s">
        <v>24</v>
      </c>
      <c r="C8" s="2"/>
      <c r="D8" s="4">
        <v>8000</v>
      </c>
      <c r="E8" s="4">
        <f t="shared" si="0"/>
        <v>8000</v>
      </c>
      <c r="F8" s="16" t="s">
        <v>76</v>
      </c>
      <c r="H8" s="56" t="s">
        <v>102</v>
      </c>
      <c r="I8" s="57"/>
      <c r="J8" s="58"/>
      <c r="L8" s="2"/>
    </row>
    <row r="9" spans="1:12" ht="15">
      <c r="A9" s="41"/>
      <c r="B9" s="2" t="s">
        <v>3</v>
      </c>
      <c r="C9" s="2"/>
      <c r="D9" s="4">
        <v>4000</v>
      </c>
      <c r="E9" s="4">
        <f t="shared" si="0"/>
        <v>4000</v>
      </c>
      <c r="F9" s="16" t="s">
        <v>76</v>
      </c>
      <c r="H9" s="50"/>
      <c r="I9" s="59"/>
      <c r="J9" s="60"/>
      <c r="L9" s="2"/>
    </row>
    <row r="10" spans="1:14" ht="15" thickBot="1">
      <c r="A10" s="41"/>
      <c r="B10" s="2" t="s">
        <v>4</v>
      </c>
      <c r="C10" s="2"/>
      <c r="D10" s="4">
        <v>1500</v>
      </c>
      <c r="E10" s="4">
        <f t="shared" si="0"/>
        <v>1500</v>
      </c>
      <c r="F10" s="16" t="s">
        <v>76</v>
      </c>
      <c r="G10" s="2"/>
      <c r="H10" s="61"/>
      <c r="I10" s="62"/>
      <c r="J10" s="63"/>
      <c r="L10" s="2"/>
      <c r="N10" s="2"/>
    </row>
    <row r="11" spans="1:14" ht="24">
      <c r="A11" s="41"/>
      <c r="B11" s="2" t="s">
        <v>69</v>
      </c>
      <c r="C11" s="2"/>
      <c r="D11" s="4">
        <v>1500</v>
      </c>
      <c r="E11" s="4">
        <f t="shared" si="0"/>
        <v>1500</v>
      </c>
      <c r="F11" s="16" t="s">
        <v>76</v>
      </c>
      <c r="G11" s="2"/>
      <c r="H11" s="46"/>
      <c r="J11" s="2"/>
      <c r="L11" s="2"/>
      <c r="N11" s="2"/>
    </row>
    <row r="12" spans="1:14" ht="14.25">
      <c r="A12" s="41"/>
      <c r="B12" s="2" t="s">
        <v>5</v>
      </c>
      <c r="C12" s="2"/>
      <c r="D12" s="4">
        <v>4000</v>
      </c>
      <c r="E12" s="4">
        <f t="shared" si="0"/>
        <v>4000</v>
      </c>
      <c r="F12" s="16" t="s">
        <v>76</v>
      </c>
      <c r="G12" s="2"/>
      <c r="J12" s="2"/>
      <c r="L12" s="2"/>
      <c r="N12" s="2"/>
    </row>
    <row r="13" spans="1:14" ht="15" thickBot="1">
      <c r="A13" s="41"/>
      <c r="B13" s="2" t="s">
        <v>6</v>
      </c>
      <c r="C13" s="2"/>
      <c r="D13" s="4">
        <v>2000</v>
      </c>
      <c r="E13" s="4">
        <f t="shared" si="0"/>
        <v>2000</v>
      </c>
      <c r="F13" s="16" t="s">
        <v>76</v>
      </c>
      <c r="G13" s="2"/>
      <c r="J13" s="2"/>
      <c r="L13" s="2"/>
      <c r="N13" s="2"/>
    </row>
    <row r="14" spans="1:14" ht="15" thickBot="1">
      <c r="A14" s="41"/>
      <c r="B14" s="2" t="s">
        <v>46</v>
      </c>
      <c r="C14" s="35" t="s">
        <v>43</v>
      </c>
      <c r="D14" s="4">
        <f>IF(C14="כן",90000,0)</f>
        <v>90000</v>
      </c>
      <c r="E14" s="4">
        <f aca="true" t="shared" si="1" ref="E14:E19">D14</f>
        <v>90000</v>
      </c>
      <c r="F14" s="16" t="s">
        <v>77</v>
      </c>
      <c r="G14" s="2"/>
      <c r="J14" s="2"/>
      <c r="L14" s="2"/>
      <c r="N14" s="2"/>
    </row>
    <row r="15" spans="1:14" ht="14.25">
      <c r="A15" s="41"/>
      <c r="B15" s="2" t="s">
        <v>30</v>
      </c>
      <c r="C15" s="2"/>
      <c r="D15" s="4">
        <v>5000</v>
      </c>
      <c r="E15" s="4">
        <f t="shared" si="1"/>
        <v>5000</v>
      </c>
      <c r="F15" s="16" t="s">
        <v>76</v>
      </c>
      <c r="J15" s="2"/>
      <c r="N15" s="2"/>
    </row>
    <row r="16" spans="1:10" ht="14.25">
      <c r="A16" s="41"/>
      <c r="B16" s="2" t="s">
        <v>25</v>
      </c>
      <c r="C16" s="2"/>
      <c r="D16" s="4">
        <v>8000</v>
      </c>
      <c r="E16" s="4">
        <f t="shared" si="1"/>
        <v>8000</v>
      </c>
      <c r="F16" s="16" t="s">
        <v>76</v>
      </c>
      <c r="J16" s="2"/>
    </row>
    <row r="17" spans="1:10" ht="15" thickBot="1">
      <c r="A17" s="42"/>
      <c r="B17" s="5" t="s">
        <v>26</v>
      </c>
      <c r="C17" s="5">
        <v>5</v>
      </c>
      <c r="D17" s="6">
        <v>750</v>
      </c>
      <c r="E17" s="6">
        <f t="shared" si="1"/>
        <v>750</v>
      </c>
      <c r="F17" s="18" t="s">
        <v>76</v>
      </c>
      <c r="J17" s="2"/>
    </row>
    <row r="18" spans="1:10" ht="15" thickBot="1">
      <c r="A18" s="38" t="s">
        <v>92</v>
      </c>
      <c r="B18" s="2" t="s">
        <v>42</v>
      </c>
      <c r="C18" s="35" t="s">
        <v>43</v>
      </c>
      <c r="D18" s="4">
        <f>IF(C18="כן",10000,0)</f>
        <v>10000</v>
      </c>
      <c r="E18" s="4">
        <f t="shared" si="1"/>
        <v>10000</v>
      </c>
      <c r="F18" s="16" t="s">
        <v>85</v>
      </c>
      <c r="J18" s="2"/>
    </row>
    <row r="19" spans="1:10" ht="15" thickBot="1">
      <c r="A19" s="39"/>
      <c r="B19" s="2" t="s">
        <v>56</v>
      </c>
      <c r="C19" s="35" t="s">
        <v>43</v>
      </c>
      <c r="D19" s="4">
        <f>IF(C19="כן",20000,0)</f>
        <v>20000</v>
      </c>
      <c r="E19" s="4">
        <f t="shared" si="1"/>
        <v>20000</v>
      </c>
      <c r="F19" s="16" t="s">
        <v>85</v>
      </c>
      <c r="J19" s="2"/>
    </row>
    <row r="20" spans="1:10" ht="15" thickBot="1">
      <c r="A20" s="39"/>
      <c r="B20" s="2" t="s">
        <v>40</v>
      </c>
      <c r="C20" s="66">
        <v>50</v>
      </c>
      <c r="D20" s="4"/>
      <c r="E20" s="4"/>
      <c r="F20" s="16" t="s">
        <v>28</v>
      </c>
      <c r="J20" s="2"/>
    </row>
    <row r="21" spans="1:6" ht="15" thickBot="1">
      <c r="A21" s="39"/>
      <c r="B21" s="2" t="s">
        <v>57</v>
      </c>
      <c r="C21" s="66">
        <v>100</v>
      </c>
      <c r="D21" s="4"/>
      <c r="F21" s="16" t="s">
        <v>28</v>
      </c>
    </row>
    <row r="22" spans="1:6" ht="15" thickBot="1">
      <c r="A22" s="39"/>
      <c r="B22" s="2" t="s">
        <v>58</v>
      </c>
      <c r="C22" s="66">
        <v>100</v>
      </c>
      <c r="D22" s="4"/>
      <c r="F22" s="16" t="s">
        <v>28</v>
      </c>
    </row>
    <row r="23" spans="1:6" ht="15" thickBot="1">
      <c r="A23" s="39"/>
      <c r="B23" s="2" t="s">
        <v>59</v>
      </c>
      <c r="C23" s="66">
        <v>0</v>
      </c>
      <c r="D23" s="4"/>
      <c r="F23" s="16" t="s">
        <v>28</v>
      </c>
    </row>
    <row r="24" spans="1:6" ht="15" thickBot="1">
      <c r="A24" s="39"/>
      <c r="B24" s="2" t="s">
        <v>65</v>
      </c>
      <c r="C24" s="66">
        <v>30</v>
      </c>
      <c r="D24" s="4"/>
      <c r="F24" s="16" t="s">
        <v>28</v>
      </c>
    </row>
    <row r="25" spans="1:6" ht="15" thickBot="1">
      <c r="A25" s="39"/>
      <c r="B25" s="2" t="s">
        <v>78</v>
      </c>
      <c r="C25" s="66">
        <v>80</v>
      </c>
      <c r="D25" s="4"/>
      <c r="F25" s="16" t="s">
        <v>79</v>
      </c>
    </row>
    <row r="26" spans="1:6" ht="15" thickBot="1">
      <c r="A26" s="39"/>
      <c r="B26" s="2" t="s">
        <v>41</v>
      </c>
      <c r="C26" s="35" t="s">
        <v>44</v>
      </c>
      <c r="D26" s="4">
        <f>IF(C26="כן",35000,0)</f>
        <v>0</v>
      </c>
      <c r="E26" s="4">
        <f>D26</f>
        <v>0</v>
      </c>
      <c r="F26" s="16" t="s">
        <v>85</v>
      </c>
    </row>
    <row r="27" spans="1:6" ht="15" thickBot="1">
      <c r="A27" s="39"/>
      <c r="B27" s="2" t="s">
        <v>48</v>
      </c>
      <c r="C27" s="35" t="s">
        <v>44</v>
      </c>
      <c r="D27" s="4">
        <f>IF(C27="לא",25000,0)</f>
        <v>25000</v>
      </c>
      <c r="E27" s="4">
        <f>D27</f>
        <v>25000</v>
      </c>
      <c r="F27" s="16" t="s">
        <v>85</v>
      </c>
    </row>
    <row r="28" spans="1:6" ht="15" thickBot="1">
      <c r="A28" s="39"/>
      <c r="B28" s="2" t="s">
        <v>60</v>
      </c>
      <c r="C28" s="66">
        <v>2</v>
      </c>
      <c r="D28" s="4"/>
      <c r="E28" s="4"/>
      <c r="F28" s="16" t="s">
        <v>28</v>
      </c>
    </row>
    <row r="29" spans="1:6" ht="15" thickBot="1">
      <c r="A29" s="39"/>
      <c r="B29" s="2" t="s">
        <v>61</v>
      </c>
      <c r="C29" s="66">
        <v>5</v>
      </c>
      <c r="D29" s="4"/>
      <c r="E29" s="4"/>
      <c r="F29" s="16" t="s">
        <v>28</v>
      </c>
    </row>
    <row r="30" spans="1:6" ht="15" thickBot="1">
      <c r="A30" s="39"/>
      <c r="B30" s="2" t="s">
        <v>62</v>
      </c>
      <c r="C30" s="66">
        <v>3</v>
      </c>
      <c r="D30" s="4"/>
      <c r="F30" s="16" t="s">
        <v>28</v>
      </c>
    </row>
    <row r="31" spans="1:6" ht="15" thickBot="1">
      <c r="A31" s="39"/>
      <c r="B31" s="2" t="s">
        <v>63</v>
      </c>
      <c r="C31" s="66">
        <v>20</v>
      </c>
      <c r="D31" s="4"/>
      <c r="F31" s="16" t="s">
        <v>28</v>
      </c>
    </row>
    <row r="32" spans="1:6" ht="15" thickBot="1">
      <c r="A32" s="39"/>
      <c r="B32" s="2" t="s">
        <v>31</v>
      </c>
      <c r="C32" s="66">
        <v>40</v>
      </c>
      <c r="D32" s="4">
        <v>350</v>
      </c>
      <c r="E32" s="4">
        <f>C32*D32</f>
        <v>14000</v>
      </c>
      <c r="F32" s="16" t="s">
        <v>84</v>
      </c>
    </row>
    <row r="33" spans="1:6" ht="15" thickBot="1">
      <c r="A33" s="39"/>
      <c r="B33" s="2" t="s">
        <v>39</v>
      </c>
      <c r="C33" s="66">
        <v>20</v>
      </c>
      <c r="D33" s="4">
        <v>300</v>
      </c>
      <c r="E33" s="4">
        <f>C33*D33</f>
        <v>6000</v>
      </c>
      <c r="F33" s="16"/>
    </row>
    <row r="34" spans="1:6" ht="15" thickBot="1">
      <c r="A34" s="40"/>
      <c r="B34" s="9"/>
      <c r="C34" s="9"/>
      <c r="D34" s="9"/>
      <c r="E34" s="9"/>
      <c r="F34" s="18"/>
    </row>
    <row r="35" spans="1:6" ht="14.25">
      <c r="A35" s="22"/>
      <c r="B35" s="2" t="s">
        <v>45</v>
      </c>
      <c r="C35" s="20" t="str">
        <f>IF(C20&gt;0,"כן","לא")</f>
        <v>כן</v>
      </c>
      <c r="D35" s="4">
        <f>IF(C20&gt;0,10000,0)</f>
        <v>10000</v>
      </c>
      <c r="E35" s="4">
        <f>D35</f>
        <v>10000</v>
      </c>
      <c r="F35" s="16"/>
    </row>
    <row r="36" spans="1:6" ht="14.25">
      <c r="A36" s="44" t="s">
        <v>93</v>
      </c>
      <c r="B36" s="2" t="s">
        <v>50</v>
      </c>
      <c r="C36" s="1">
        <f>C20</f>
        <v>50</v>
      </c>
      <c r="D36" s="4">
        <v>350</v>
      </c>
      <c r="E36" s="4">
        <f>C36*D36</f>
        <v>17500</v>
      </c>
      <c r="F36" s="16"/>
    </row>
    <row r="37" spans="1:6" ht="14.25">
      <c r="A37" s="44"/>
      <c r="B37" s="2" t="s">
        <v>66</v>
      </c>
      <c r="C37" s="1">
        <f>C24</f>
        <v>30</v>
      </c>
      <c r="D37" s="4">
        <v>200</v>
      </c>
      <c r="E37" s="4">
        <f>C37*D37</f>
        <v>6000</v>
      </c>
      <c r="F37" s="16"/>
    </row>
    <row r="38" spans="1:6" ht="14.25">
      <c r="A38" s="44"/>
      <c r="B38" s="2" t="s">
        <v>67</v>
      </c>
      <c r="C38" s="1">
        <f>C25</f>
        <v>80</v>
      </c>
      <c r="D38" s="4">
        <v>200</v>
      </c>
      <c r="E38" s="4">
        <f>C38*D38</f>
        <v>16000</v>
      </c>
      <c r="F38" s="16"/>
    </row>
    <row r="39" spans="1:6" ht="14.25">
      <c r="A39" s="44"/>
      <c r="B39" s="2" t="s">
        <v>82</v>
      </c>
      <c r="C39" s="8">
        <f>SUM(C20:C23)</f>
        <v>250</v>
      </c>
      <c r="D39" s="4">
        <v>1200</v>
      </c>
      <c r="E39" s="4">
        <f>C39*D39</f>
        <v>300000</v>
      </c>
      <c r="F39" s="16" t="s">
        <v>83</v>
      </c>
    </row>
    <row r="40" spans="1:6" ht="14.25">
      <c r="A40" s="44"/>
      <c r="B40" s="2" t="s">
        <v>7</v>
      </c>
      <c r="C40" s="2"/>
      <c r="D40" s="4">
        <f>IF($C$39&lt;200,60000,75000)</f>
        <v>75000</v>
      </c>
      <c r="E40" s="4">
        <f>D40</f>
        <v>75000</v>
      </c>
      <c r="F40" s="16"/>
    </row>
    <row r="41" spans="1:6" ht="14.25">
      <c r="A41" s="44"/>
      <c r="B41" s="2" t="s">
        <v>8</v>
      </c>
      <c r="C41" s="2"/>
      <c r="D41" s="4">
        <f>IF($C$39&lt;200,50000,65000)</f>
        <v>65000</v>
      </c>
      <c r="E41" s="4">
        <f>D41</f>
        <v>65000</v>
      </c>
      <c r="F41" s="16"/>
    </row>
    <row r="42" spans="1:6" ht="15" thickBot="1">
      <c r="A42" s="44"/>
      <c r="B42" s="2" t="s">
        <v>32</v>
      </c>
      <c r="C42" s="2"/>
      <c r="D42" s="4">
        <f>IF($C$39&lt;200,80000,120000)</f>
        <v>120000</v>
      </c>
      <c r="E42" s="4">
        <f>D42</f>
        <v>120000</v>
      </c>
      <c r="F42" s="16" t="s">
        <v>64</v>
      </c>
    </row>
    <row r="43" spans="1:6" ht="15" thickBot="1">
      <c r="A43" s="44"/>
      <c r="B43" s="2" t="s">
        <v>80</v>
      </c>
      <c r="C43" s="1">
        <f>C39</f>
        <v>250</v>
      </c>
      <c r="D43" s="34">
        <v>600</v>
      </c>
      <c r="E43" s="4">
        <f>C43*D43</f>
        <v>150000</v>
      </c>
      <c r="F43" s="16" t="s">
        <v>33</v>
      </c>
    </row>
    <row r="44" spans="1:6" ht="14.25">
      <c r="A44" s="44"/>
      <c r="B44" s="2" t="s">
        <v>81</v>
      </c>
      <c r="C44" s="1">
        <f>C30*16</f>
        <v>48</v>
      </c>
      <c r="D44" s="4">
        <v>180</v>
      </c>
      <c r="E44" s="4">
        <f>C44*D44</f>
        <v>8640</v>
      </c>
      <c r="F44" s="16" t="s">
        <v>33</v>
      </c>
    </row>
    <row r="45" spans="1:6" ht="14.25">
      <c r="A45" s="44"/>
      <c r="B45" s="2" t="s">
        <v>37</v>
      </c>
      <c r="C45" s="2"/>
      <c r="D45" s="4">
        <f>IF($C$39&lt;200,100000,160000)</f>
        <v>160000</v>
      </c>
      <c r="E45" s="4">
        <f>D45</f>
        <v>160000</v>
      </c>
      <c r="F45" s="16" t="s">
        <v>38</v>
      </c>
    </row>
    <row r="46" spans="1:6" ht="14.25">
      <c r="A46" s="44"/>
      <c r="B46" s="2" t="s">
        <v>9</v>
      </c>
      <c r="D46" s="4">
        <f>IF($C$39&lt;200,15000,20000)</f>
        <v>20000</v>
      </c>
      <c r="E46" s="4">
        <f>D46</f>
        <v>20000</v>
      </c>
      <c r="F46" s="17" t="s">
        <v>47</v>
      </c>
    </row>
    <row r="47" spans="1:6" ht="14.25">
      <c r="A47" s="44"/>
      <c r="B47" s="2" t="s">
        <v>51</v>
      </c>
      <c r="C47" s="1">
        <f>C31</f>
        <v>20</v>
      </c>
      <c r="D47" s="10">
        <v>100</v>
      </c>
      <c r="E47" s="4">
        <f>C47*D47</f>
        <v>2000</v>
      </c>
      <c r="F47" s="17" t="s">
        <v>52</v>
      </c>
    </row>
    <row r="48" spans="1:6" ht="15" thickBot="1">
      <c r="A48" s="44"/>
      <c r="B48" s="2" t="s">
        <v>55</v>
      </c>
      <c r="D48" s="10">
        <v>20000</v>
      </c>
      <c r="E48" s="4">
        <f>D48</f>
        <v>20000</v>
      </c>
      <c r="F48" s="17" t="s">
        <v>13</v>
      </c>
    </row>
    <row r="49" spans="1:6" ht="15" thickBot="1">
      <c r="A49" s="44"/>
      <c r="B49" s="2" t="s">
        <v>49</v>
      </c>
      <c r="C49" s="33">
        <v>2</v>
      </c>
      <c r="D49" s="34">
        <v>4500</v>
      </c>
      <c r="E49" s="4">
        <f>C49*D49</f>
        <v>9000</v>
      </c>
      <c r="F49" s="17" t="s">
        <v>54</v>
      </c>
    </row>
    <row r="50" spans="1:6" ht="15" thickBot="1">
      <c r="A50" s="44"/>
      <c r="B50" s="2" t="s">
        <v>14</v>
      </c>
      <c r="C50" s="1">
        <f>C29+C30+2</f>
        <v>10</v>
      </c>
      <c r="D50" s="34">
        <v>1000</v>
      </c>
      <c r="E50" s="4">
        <f>C50*D50</f>
        <v>10000</v>
      </c>
      <c r="F50" s="17" t="s">
        <v>86</v>
      </c>
    </row>
    <row r="51" spans="1:6" ht="15" thickBot="1">
      <c r="A51" s="44"/>
      <c r="B51" s="2" t="s">
        <v>53</v>
      </c>
      <c r="D51" s="4">
        <v>5000</v>
      </c>
      <c r="E51" s="4">
        <f aca="true" t="shared" si="2" ref="E51:E56">D51</f>
        <v>5000</v>
      </c>
      <c r="F51" s="16" t="s">
        <v>76</v>
      </c>
    </row>
    <row r="52" spans="1:6" ht="15" thickBot="1">
      <c r="A52" s="44"/>
      <c r="B52" s="2" t="s">
        <v>12</v>
      </c>
      <c r="D52" s="34">
        <v>60000</v>
      </c>
      <c r="E52" s="4">
        <f t="shared" si="2"/>
        <v>60000</v>
      </c>
      <c r="F52" s="16"/>
    </row>
    <row r="53" spans="1:6" ht="14.25">
      <c r="A53" s="44"/>
      <c r="B53" s="2" t="s">
        <v>19</v>
      </c>
      <c r="D53" s="4">
        <v>40000</v>
      </c>
      <c r="E53" s="4">
        <f t="shared" si="2"/>
        <v>40000</v>
      </c>
      <c r="F53" s="16" t="s">
        <v>87</v>
      </c>
    </row>
    <row r="54" spans="1:6" ht="14.25">
      <c r="A54" s="44"/>
      <c r="B54" s="2" t="s">
        <v>68</v>
      </c>
      <c r="D54" s="4">
        <v>5000</v>
      </c>
      <c r="E54" s="4">
        <f t="shared" si="2"/>
        <v>5000</v>
      </c>
      <c r="F54" s="16"/>
    </row>
    <row r="55" spans="1:6" ht="14.25">
      <c r="A55" s="44"/>
      <c r="B55" s="2" t="s">
        <v>15</v>
      </c>
      <c r="C55" s="3"/>
      <c r="D55" s="4">
        <v>15000</v>
      </c>
      <c r="E55" s="4">
        <f t="shared" si="2"/>
        <v>15000</v>
      </c>
      <c r="F55" s="16"/>
    </row>
    <row r="56" spans="1:6" ht="14.25">
      <c r="A56" s="22"/>
      <c r="B56" s="11" t="s">
        <v>21</v>
      </c>
      <c r="C56" s="3"/>
      <c r="D56" s="10">
        <v>8000</v>
      </c>
      <c r="E56" s="4">
        <f t="shared" si="2"/>
        <v>8000</v>
      </c>
      <c r="F56" s="16"/>
    </row>
    <row r="57" spans="1:6" ht="15.75" thickBot="1">
      <c r="A57" s="31"/>
      <c r="B57" s="12" t="s">
        <v>29</v>
      </c>
      <c r="C57" s="13"/>
      <c r="D57" s="13"/>
      <c r="E57" s="14">
        <f>SUM(E3:E56)</f>
        <v>1341890</v>
      </c>
      <c r="F57" s="21"/>
    </row>
    <row r="58" spans="1:6" ht="15" thickTop="1">
      <c r="A58" s="23"/>
      <c r="B58" s="2" t="s">
        <v>97</v>
      </c>
      <c r="C58" s="2"/>
      <c r="D58" s="4"/>
      <c r="E58" s="4">
        <f>E57*F58</f>
        <v>120770.09999999999</v>
      </c>
      <c r="F58" s="32">
        <v>0.09</v>
      </c>
    </row>
    <row r="59" spans="1:6" ht="15.75" thickBot="1">
      <c r="A59" s="24"/>
      <c r="B59" s="12" t="s">
        <v>95</v>
      </c>
      <c r="C59" s="13"/>
      <c r="D59" s="13"/>
      <c r="E59" s="14">
        <f>SUM(E57:E58)</f>
        <v>1462660.1</v>
      </c>
      <c r="F59" s="21"/>
    </row>
    <row r="60" spans="2:6" ht="15.75" thickTop="1">
      <c r="B60" s="37" t="s">
        <v>98</v>
      </c>
      <c r="C60" s="7"/>
      <c r="D60" s="67"/>
      <c r="E60" s="4">
        <f>D60</f>
        <v>0</v>
      </c>
      <c r="F60" s="16"/>
    </row>
    <row r="61" spans="1:6" ht="15" customHeight="1">
      <c r="A61" s="41" t="s">
        <v>70</v>
      </c>
      <c r="B61" s="2" t="s">
        <v>10</v>
      </c>
      <c r="D61" s="67"/>
      <c r="E61" s="4">
        <f>D61</f>
        <v>0</v>
      </c>
      <c r="F61" s="16" t="s">
        <v>88</v>
      </c>
    </row>
    <row r="62" spans="1:6" ht="14.25">
      <c r="A62" s="41"/>
      <c r="B62" s="2" t="s">
        <v>11</v>
      </c>
      <c r="D62" s="67"/>
      <c r="E62" s="4">
        <f>D62</f>
        <v>0</v>
      </c>
      <c r="F62" s="16" t="s">
        <v>89</v>
      </c>
    </row>
    <row r="63" spans="1:6" ht="14.25">
      <c r="A63" s="41"/>
      <c r="B63" s="2" t="s">
        <v>72</v>
      </c>
      <c r="C63" s="68">
        <v>10</v>
      </c>
      <c r="D63" s="19">
        <v>350</v>
      </c>
      <c r="E63" s="4">
        <f>C63*D63</f>
        <v>3500</v>
      </c>
      <c r="F63" s="16" t="s">
        <v>90</v>
      </c>
    </row>
    <row r="64" spans="1:6" ht="14.25">
      <c r="A64" s="41"/>
      <c r="B64" s="2" t="s">
        <v>16</v>
      </c>
      <c r="C64" s="3"/>
      <c r="D64" s="67"/>
      <c r="E64" s="4">
        <f aca="true" t="shared" si="3" ref="E64:E69">D64</f>
        <v>0</v>
      </c>
      <c r="F64" s="16" t="s">
        <v>90</v>
      </c>
    </row>
    <row r="65" spans="1:6" ht="14.25">
      <c r="A65" s="41"/>
      <c r="B65" s="2" t="s">
        <v>22</v>
      </c>
      <c r="C65" s="26" t="s">
        <v>43</v>
      </c>
      <c r="D65" s="4">
        <f>IF(C65="כן",8000,0)</f>
        <v>8000</v>
      </c>
      <c r="E65" s="4">
        <f t="shared" si="3"/>
        <v>8000</v>
      </c>
      <c r="F65" s="16" t="s">
        <v>91</v>
      </c>
    </row>
    <row r="66" spans="1:6" ht="14.25">
      <c r="A66" s="41"/>
      <c r="B66" s="11" t="s">
        <v>17</v>
      </c>
      <c r="C66" s="26" t="s">
        <v>43</v>
      </c>
      <c r="D66" s="4">
        <f>IF(C66="כן",7000,0)</f>
        <v>7000</v>
      </c>
      <c r="E66" s="4">
        <f t="shared" si="3"/>
        <v>7000</v>
      </c>
      <c r="F66" s="16" t="s">
        <v>101</v>
      </c>
    </row>
    <row r="67" spans="1:6" ht="14.25">
      <c r="A67" s="41"/>
      <c r="B67" s="11" t="s">
        <v>18</v>
      </c>
      <c r="C67" s="26" t="s">
        <v>44</v>
      </c>
      <c r="D67" s="4">
        <f>IF(C67="כן",25000,0)</f>
        <v>0</v>
      </c>
      <c r="E67" s="4">
        <f t="shared" si="3"/>
        <v>0</v>
      </c>
      <c r="F67" s="16" t="s">
        <v>100</v>
      </c>
    </row>
    <row r="68" spans="1:6" ht="14.25">
      <c r="A68" s="41"/>
      <c r="B68" s="11" t="s">
        <v>20</v>
      </c>
      <c r="C68" s="26" t="s">
        <v>44</v>
      </c>
      <c r="D68" s="4">
        <f>IF(C68="כן",20000,0)</f>
        <v>0</v>
      </c>
      <c r="E68" s="4">
        <f t="shared" si="3"/>
        <v>0</v>
      </c>
      <c r="F68" s="16" t="s">
        <v>8</v>
      </c>
    </row>
    <row r="69" spans="1:6" ht="14.25">
      <c r="A69" s="43"/>
      <c r="B69" s="2" t="s">
        <v>99</v>
      </c>
      <c r="C69" s="3"/>
      <c r="D69" s="69"/>
      <c r="E69" s="4">
        <f t="shared" si="3"/>
        <v>0</v>
      </c>
      <c r="F69" s="16"/>
    </row>
    <row r="70" spans="1:6" ht="16.5" thickBot="1">
      <c r="A70" s="70"/>
      <c r="B70" s="71" t="s">
        <v>71</v>
      </c>
      <c r="C70" s="72"/>
      <c r="D70" s="73"/>
      <c r="E70" s="74">
        <f>SUM(E59:E69)</f>
        <v>1481160.1</v>
      </c>
      <c r="F70" s="75"/>
    </row>
    <row r="71" ht="15" thickTop="1"/>
  </sheetData>
  <sheetProtection password="CC49" sheet="1" selectLockedCells="1"/>
  <mergeCells count="6">
    <mergeCell ref="A18:A34"/>
    <mergeCell ref="A3:A6"/>
    <mergeCell ref="A7:A17"/>
    <mergeCell ref="A61:A69"/>
    <mergeCell ref="A36:A55"/>
    <mergeCell ref="C1:F1"/>
  </mergeCells>
  <dataValidations count="15">
    <dataValidation type="list" allowBlank="1" showInputMessage="1" showErrorMessage="1" prompt="כן/לא" errorTitle="כן/לא בלבד" error="כן/לא בלבד" sqref="C65:C68 C14 C26:C27 C18:C19">
      <formula1>"כן,לא"</formula1>
    </dataValidation>
    <dataValidation type="list" allowBlank="1" showInputMessage="1" showErrorMessage="1" sqref="D52">
      <formula1>"40000,60000"</formula1>
    </dataValidation>
    <dataValidation type="list" allowBlank="1" showInputMessage="1" showErrorMessage="1" promptTitle="מחיר דלת פנים" sqref="D50">
      <formula1>"300,400,500,1000"</formula1>
    </dataValidation>
    <dataValidation type="list" allowBlank="1" showInputMessage="1" showErrorMessage="1" sqref="D49">
      <formula1>"1500,3000,4500,10000"</formula1>
    </dataValidation>
    <dataValidation type="list" allowBlank="1" showInputMessage="1" showErrorMessage="1" prompt="דלת חוץ" sqref="C49">
      <formula1>"1,2,3"</formula1>
    </dataValidation>
    <dataValidation type="whole" allowBlank="1" showInputMessage="1" showErrorMessage="1" error="בין 0-5" sqref="C28">
      <formula1>0</formula1>
      <formula2>5</formula2>
    </dataValidation>
    <dataValidation type="whole" allowBlank="1" showInputMessage="1" showErrorMessage="1" error="1-10" sqref="C29">
      <formula1>1</formula1>
      <formula2>10</formula2>
    </dataValidation>
    <dataValidation type="whole" allowBlank="1" showInputMessage="1" showErrorMessage="1" error="1-5" sqref="C30">
      <formula1>1</formula1>
      <formula2>5</formula2>
    </dataValidation>
    <dataValidation type="whole" allowBlank="1" showInputMessage="1" showErrorMessage="1" error="5-25" sqref="C31">
      <formula1>5</formula1>
      <formula2>25</formula2>
    </dataValidation>
    <dataValidation type="whole" allowBlank="1" showInputMessage="1" showErrorMessage="1" error="0-50" sqref="C32:C33">
      <formula1>0</formula1>
      <formula2>50</formula2>
    </dataValidation>
    <dataValidation type="list" allowBlank="1" showInputMessage="1" showErrorMessage="1" sqref="D7">
      <formula1>"20000,30000,40000,60000"</formula1>
    </dataValidation>
    <dataValidation type="whole" allowBlank="1" showInputMessage="1" showErrorMessage="1" error="0-100" sqref="C20 C24">
      <formula1>0</formula1>
      <formula2>100</formula2>
    </dataValidation>
    <dataValidation type="whole" allowBlank="1" showInputMessage="1" showErrorMessage="1" error="0-150" sqref="C21:C23">
      <formula1>0</formula1>
      <formula2>150</formula2>
    </dataValidation>
    <dataValidation type="whole" allowBlank="1" showInputMessage="1" showErrorMessage="1" error="0-200" sqref="C25">
      <formula1>0</formula1>
      <formula2>200</formula2>
    </dataValidation>
    <dataValidation type="list" allowBlank="1" showInputMessage="1" showErrorMessage="1" prompt="מדה&#10;קרמיקה&#10;פרקט&#10;שיש&#10;פרקט עץ טבעי" sqref="D43">
      <formula1>"200,400,600,1000"</formula1>
    </dataValidation>
  </dataValidations>
  <hyperlinks>
    <hyperlink ref="H8" r:id="rId1" display="mailto:mynewhouse@bezeqint.net"/>
  </hyperlinks>
  <printOptions headings="1" horizontalCentered="1"/>
  <pageMargins left="0.7086614173228347" right="0.7086614173228347" top="1.535433070866142" bottom="0.7480314960629921" header="0.31496062992125984" footer="0.31496062992125984"/>
  <pageSetup horizontalDpi="600" verticalDpi="600" orientation="portrait" paperSize="9" r:id="rId4"/>
  <headerFooter>
    <oddHeader>&amp;LWWW.MYNEWHOUSE.CO.IL&amp;R&amp;D</oddHeader>
    <oddFooter>&amp;CWWW.MYNEWHOUSE.CO.IL</oddFooter>
  </headerFooter>
  <rowBreaks count="1" manualBreakCount="1">
    <brk id="33" max="255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rightToLeft="1"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43</v>
      </c>
    </row>
    <row r="2" ht="14.25">
      <c r="A2" t="s">
        <v>44</v>
      </c>
    </row>
    <row r="24" ht="14.25">
      <c r="C2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2010-03-30T07:57:42Z</cp:lastPrinted>
  <dcterms:created xsi:type="dcterms:W3CDTF">2010-03-27T06:12:02Z</dcterms:created>
  <dcterms:modified xsi:type="dcterms:W3CDTF">2010-04-01T02:21:23Z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